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7fa19b79859c032/Desktop/"/>
    </mc:Choice>
  </mc:AlternateContent>
  <xr:revisionPtr revIDLastSave="2" documentId="8_{2A43B986-693A-409E-9222-805EE23DD6C3}" xr6:coauthVersionLast="47" xr6:coauthVersionMax="47" xr10:uidLastSave="{ADF1558D-7244-4FC3-BA4D-DFC9A6248102}"/>
  <bookViews>
    <workbookView xWindow="-110" yWindow="-110" windowWidth="25180" windowHeight="16140" xr2:uid="{305D6740-009A-4ABF-AACC-271FD550C4DB}"/>
  </bookViews>
  <sheets>
    <sheet name="Dados Sagris e Sectoriais" sheetId="1" r:id="rId1"/>
  </sheets>
  <externalReferences>
    <externalReference r:id="rId2"/>
    <externalReference r:id="rId3"/>
    <externalReference r:id="rId4"/>
  </externalReferences>
  <definedNames>
    <definedName name="ANOCAE_BP">[1]SECTOR!$B$2</definedName>
    <definedName name="ANON1">[1]FApo!$D$12</definedName>
    <definedName name="anscount" hidden="1">1</definedName>
    <definedName name="Bu">[2]INPUT!$B$10</definedName>
    <definedName name="DC">[2]INPUT!$B$8</definedName>
    <definedName name="DeltaResultado">#REF!</definedName>
    <definedName name="DESIGCAE_BP">[1]SECTOR!$B$5</definedName>
    <definedName name="dias">#REF!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GRAFICOS_BEP">[1]FApo!$H$10:$H$13</definedName>
    <definedName name="MOEDA">[1]FApo!$C$6</definedName>
    <definedName name="Nanos">[1]FApo!$E$12</definedName>
    <definedName name="NDIAS">[1]FApo!$D$13</definedName>
    <definedName name="new_proj">'[3]Novos Projectos'!$A$3:$A$57</definedName>
    <definedName name="Nmeses">[1]FApo!$C$14</definedName>
    <definedName name="NOME_ANALISE">[1]FApo!$C$5</definedName>
    <definedName name="NOME_EMP">[1]FApo!$C$7</definedName>
    <definedName name="Pcob">[1]FApo!$C$17</definedName>
    <definedName name="Pm">[2]INPUT!$B$6</definedName>
    <definedName name="PMR_Variavel">#REF!</definedName>
    <definedName name="_xlnm.Print_Area" localSheetId="0">'Dados Sagris e Sectoriais'!$G$1:$L$55,'Dados Sagris e Sectoriais'!#REF!</definedName>
    <definedName name="Rd">[2]INPUT!$B$4</definedName>
    <definedName name="REF_BP">[1]SECTOR!$C$4</definedName>
    <definedName name="RotExistencias">[1]FApo!$C$16</definedName>
    <definedName name="SECTOR_BP">[1]SECTOR!$B$3</definedName>
    <definedName name="SECTOR_BPA">[1]FApo!$C$21</definedName>
    <definedName name="t">[2]INPUT!$B$7</definedName>
    <definedName name="TD">[2]INPUT!$B$9</definedName>
    <definedName name="ULTIMOANO">[1]FApo!$C$8</definedName>
    <definedName name="VARa">[2]INPUT!$B$12</definedName>
    <definedName name="Versao">[1]FApo!$C$41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3" i="1" l="1"/>
  <c r="K48" i="1" s="1"/>
  <c r="K51" i="1" s="1"/>
  <c r="K53" i="1" s="1"/>
  <c r="K55" i="1" s="1"/>
  <c r="J43" i="1"/>
  <c r="J48" i="1" s="1"/>
  <c r="J51" i="1" s="1"/>
  <c r="J53" i="1" s="1"/>
  <c r="J55" i="1" s="1"/>
  <c r="I43" i="1"/>
  <c r="I48" i="1" s="1"/>
  <c r="I51" i="1" s="1"/>
  <c r="I53" i="1" s="1"/>
  <c r="I55" i="1" s="1"/>
  <c r="D43" i="1"/>
  <c r="D48" i="1" s="1"/>
  <c r="D51" i="1" s="1"/>
  <c r="C43" i="1"/>
  <c r="C48" i="1" s="1"/>
  <c r="C51" i="1" s="1"/>
  <c r="E42" i="1"/>
  <c r="E43" i="1" s="1"/>
  <c r="E48" i="1" s="1"/>
  <c r="E51" i="1" s="1"/>
  <c r="C42" i="1"/>
  <c r="K33" i="1"/>
  <c r="J33" i="1"/>
  <c r="I33" i="1"/>
  <c r="H33" i="1"/>
  <c r="E33" i="1"/>
  <c r="E34" i="1" s="1"/>
  <c r="D33" i="1"/>
  <c r="C33" i="1"/>
  <c r="B33" i="1"/>
  <c r="K28" i="1"/>
  <c r="J28" i="1"/>
  <c r="I28" i="1"/>
  <c r="H28" i="1"/>
  <c r="E28" i="1"/>
  <c r="D28" i="1"/>
  <c r="C28" i="1"/>
  <c r="B28" i="1"/>
  <c r="K25" i="1"/>
  <c r="J25" i="1"/>
  <c r="I25" i="1"/>
  <c r="H25" i="1"/>
  <c r="E25" i="1"/>
  <c r="D25" i="1"/>
  <c r="C25" i="1"/>
  <c r="B25" i="1"/>
  <c r="K18" i="1"/>
  <c r="J18" i="1"/>
  <c r="I18" i="1"/>
  <c r="H18" i="1"/>
  <c r="E18" i="1"/>
  <c r="D18" i="1"/>
  <c r="C18" i="1"/>
  <c r="B18" i="1"/>
  <c r="B20" i="1" s="1"/>
  <c r="K11" i="1"/>
  <c r="J11" i="1"/>
  <c r="I11" i="1"/>
  <c r="I20" i="1" s="1"/>
  <c r="H11" i="1"/>
  <c r="E11" i="1"/>
  <c r="D11" i="1"/>
  <c r="C11" i="1"/>
  <c r="B11" i="1"/>
  <c r="H4" i="1"/>
  <c r="B4" i="1"/>
  <c r="M1" i="1"/>
  <c r="C40" i="1" s="1"/>
  <c r="E36" i="1" l="1"/>
  <c r="B34" i="1"/>
  <c r="B36" i="1" s="1"/>
  <c r="B38" i="1" s="1"/>
  <c r="H34" i="1"/>
  <c r="H36" i="1" s="1"/>
  <c r="H38" i="1" s="1"/>
  <c r="J20" i="1"/>
  <c r="D34" i="1"/>
  <c r="D36" i="1" s="1"/>
  <c r="D38" i="1" s="1"/>
  <c r="C20" i="1"/>
  <c r="E20" i="1"/>
  <c r="K34" i="1"/>
  <c r="K36" i="1" s="1"/>
  <c r="D20" i="1"/>
  <c r="H20" i="1"/>
  <c r="E38" i="1"/>
  <c r="I40" i="1"/>
  <c r="N1" i="1"/>
  <c r="J4" i="1" s="1"/>
  <c r="K20" i="1"/>
  <c r="K38" i="1" s="1"/>
  <c r="C4" i="1"/>
  <c r="I4" i="1"/>
  <c r="C53" i="1"/>
  <c r="C55" i="1" s="1"/>
  <c r="D53" i="1"/>
  <c r="D55" i="1" s="1"/>
  <c r="E53" i="1"/>
  <c r="E55" i="1" s="1"/>
  <c r="C34" i="1"/>
  <c r="C36" i="1" s="1"/>
  <c r="O1" i="1"/>
  <c r="I34" i="1"/>
  <c r="I36" i="1" s="1"/>
  <c r="I38" i="1" s="1"/>
  <c r="D4" i="1"/>
  <c r="J34" i="1"/>
  <c r="J36" i="1" s="1"/>
  <c r="J38" i="1" s="1"/>
  <c r="C38" i="1" l="1"/>
  <c r="D40" i="1"/>
  <c r="J40" i="1"/>
  <c r="K4" i="1"/>
  <c r="E4" i="1"/>
  <c r="K40" i="1"/>
  <c r="P1" i="1"/>
  <c r="E40" i="1"/>
</calcChain>
</file>

<file path=xl/sharedStrings.xml><?xml version="1.0" encoding="utf-8"?>
<sst xmlns="http://schemas.openxmlformats.org/spreadsheetml/2006/main" count="96" uniqueCount="51">
  <si>
    <t>Empresas SAGRIS</t>
  </si>
  <si>
    <t>CONTAS AGREGADAS DO SETOR DE BEBIDAS</t>
  </si>
  <si>
    <t>(valores em % ou milhões de euros)</t>
  </si>
  <si>
    <t xml:space="preserve">Quadro 1 - Balanço </t>
  </si>
  <si>
    <t>Quadro 1 - Balanço do Agregado Setorial</t>
  </si>
  <si>
    <t>DESCRIÇÃO</t>
  </si>
  <si>
    <t>ATIVOS</t>
  </si>
  <si>
    <t>Ativos Fixos Financeiros</t>
  </si>
  <si>
    <t>Ativos Fixos Tangíveis</t>
  </si>
  <si>
    <t>Ativos Fixos Intangíveis</t>
  </si>
  <si>
    <t>Outros Ativos Não Correntes</t>
  </si>
  <si>
    <t>Passivos Não Correntes</t>
  </si>
  <si>
    <t xml:space="preserve">Passivos Não Correntes </t>
  </si>
  <si>
    <t>Ativo Fixo Líquido</t>
  </si>
  <si>
    <t>Inventários</t>
  </si>
  <si>
    <t>Clientes</t>
  </si>
  <si>
    <t>Outras Contas a Receber</t>
  </si>
  <si>
    <t>Ativos Financeiros Negociáveis</t>
  </si>
  <si>
    <t>Caixa e Depósitos Bancários</t>
  </si>
  <si>
    <t>Ativo Corrente</t>
  </si>
  <si>
    <t>ATIVO CORRIGIDO</t>
  </si>
  <si>
    <t>TOTAL DO ATIVO</t>
  </si>
  <si>
    <t>CAPITAL INVESTIDO</t>
  </si>
  <si>
    <t>Capital</t>
  </si>
  <si>
    <t>Reservas</t>
  </si>
  <si>
    <t>Resultado Líquido</t>
  </si>
  <si>
    <t>Capital Próprio</t>
  </si>
  <si>
    <t>Endividamento Não Corrente</t>
  </si>
  <si>
    <t>Passivo não Corrente</t>
  </si>
  <si>
    <t>Endividamento Corrente</t>
  </si>
  <si>
    <t>Fornecedores</t>
  </si>
  <si>
    <t>Outras Contas a Pagar</t>
  </si>
  <si>
    <t>Passivo Corrente</t>
  </si>
  <si>
    <t>PASSIVO TOTAL</t>
  </si>
  <si>
    <t>TOTAL DOS CAPITAIS PRÓPRIOS E PASSIVO</t>
  </si>
  <si>
    <t>Dividendos do período anterior</t>
  </si>
  <si>
    <t>Quadro 2 - Demonstração de Resultados</t>
  </si>
  <si>
    <t>Quadro 2 - Demonstração de Resultados  do Agregado Setorial</t>
  </si>
  <si>
    <t>Volume de Negócios</t>
  </si>
  <si>
    <t>Custo das Mercadorias Vendidas e Matérias Consumidas</t>
  </si>
  <si>
    <t>Margem Bruta</t>
  </si>
  <si>
    <t>Outros Rendimentos e Ganhos Operacionais</t>
  </si>
  <si>
    <t>Fornecimentos e Serviços Externos</t>
  </si>
  <si>
    <t>Gastos com o Pessoal</t>
  </si>
  <si>
    <t>Outros Gastos e Perdas Operacionais</t>
  </si>
  <si>
    <t>Resultado antes de Depreciações e Amortizações (EBITDA)</t>
  </si>
  <si>
    <t>Gastos de Depreciação e Amortização</t>
  </si>
  <si>
    <t>Resultados antes de Gastos Financiamento e Impostos (EBIT)</t>
  </si>
  <si>
    <t>Gastos de Financiamento</t>
  </si>
  <si>
    <t>Resultado Antes de Impostos</t>
  </si>
  <si>
    <t xml:space="preserve">Imposto sobre o Rendimento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</si>
</sst>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  <charset val="1"/>
    </font>
    <font>
      <i/>
      <sz val="8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3B3B3"/>
      </patternFill>
    </fill>
    <fill>
      <patternFill patternType="solid">
        <fgColor theme="0" tint="-0.14999847407452621"/>
        <bgColor rgb="FFD9E2F3"/>
      </patternFill>
    </fill>
    <fill>
      <patternFill patternType="solid">
        <fgColor theme="0"/>
        <bgColor rgb="FFFFF2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3" fontId="1" fillId="0" borderId="1" xfId="0" applyNumberFormat="1" applyFont="1" applyBorder="1"/>
    <xf numFmtId="0" fontId="1" fillId="0" borderId="0" xfId="0" applyFont="1"/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 wrapText="1"/>
    </xf>
    <xf numFmtId="3" fontId="1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1" fontId="2" fillId="2" borderId="4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wrapText="1"/>
    </xf>
    <xf numFmtId="3" fontId="1" fillId="0" borderId="4" xfId="0" applyNumberFormat="1" applyFont="1" applyBorder="1"/>
    <xf numFmtId="3" fontId="2" fillId="0" borderId="4" xfId="0" applyNumberFormat="1" applyFont="1" applyBorder="1" applyAlignment="1">
      <alignment horizontal="left"/>
    </xf>
    <xf numFmtId="3" fontId="2" fillId="0" borderId="4" xfId="0" applyNumberFormat="1" applyFont="1" applyBorder="1"/>
    <xf numFmtId="3" fontId="2" fillId="0" borderId="5" xfId="0" applyNumberFormat="1" applyFont="1" applyBorder="1" applyAlignment="1">
      <alignment horizontal="left" wrapText="1"/>
    </xf>
    <xf numFmtId="3" fontId="1" fillId="0" borderId="5" xfId="0" applyNumberFormat="1" applyFont="1" applyBorder="1" applyAlignment="1">
      <alignment wrapText="1"/>
    </xf>
    <xf numFmtId="3" fontId="2" fillId="4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3" fontId="2" fillId="4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Luisfr/Documents/Financial%20Suite/ProAnalysis/009/2_H.xls" TargetMode="External"/><Relationship Id="rId1" Type="http://schemas.openxmlformats.org/officeDocument/2006/relationships/externalLinkPath" Target="/Users/Luisfr/Documents/Financial%20Suite/ProAnalysis/009/2_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71810F\Documents%20and%20Settings\rf\Os%20meus%20documentos\PESS\MBA\ESTRED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71810F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u"/>
      <sheetName val="1"/>
      <sheetName val="2"/>
      <sheetName val="3"/>
      <sheetName val="4"/>
      <sheetName val="5"/>
      <sheetName val="6"/>
      <sheetName val="7"/>
      <sheetName val="8"/>
      <sheetName val="Intro"/>
      <sheetName val="Outros dados"/>
      <sheetName val="RendimentosGastos"/>
      <sheetName val="Painel"/>
      <sheetName val="Saldos_Gestão"/>
      <sheetName val="Saldos_B_Funcional"/>
      <sheetName val="Equilíbrios"/>
      <sheetName val="P_Crítico"/>
      <sheetName val="Fortes_Fracos"/>
      <sheetName val="Comparação"/>
      <sheetName val="E_Estrutura"/>
      <sheetName val="E_Produção"/>
      <sheetName val="E_Custos"/>
      <sheetName val="E_Actividade"/>
      <sheetName val="E_Rentabilidade"/>
      <sheetName val="E_Liquidez"/>
      <sheetName val="E_Dívidas"/>
      <sheetName val="E_Investimento"/>
      <sheetName val="S_Estrutura"/>
      <sheetName val="S_Produção"/>
      <sheetName val="S_Custos"/>
      <sheetName val="S_Actividade"/>
      <sheetName val="S_Rentabilidade"/>
      <sheetName val="S_Liquidez"/>
      <sheetName val="S_Dívidas"/>
      <sheetName val="S_Investimento"/>
      <sheetName val="SECTOR"/>
      <sheetName val="BEP"/>
      <sheetName val="FA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  <sheetName val="Help_Global"/>
      <sheetName val="Novos_Projectos"/>
      <sheetName val="Help_Global1"/>
      <sheetName val="Novos_Project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873A-36EB-4880-8524-560BED011631}">
  <sheetPr>
    <tabColor rgb="FFFF0000"/>
    <pageSetUpPr fitToPage="1"/>
  </sheetPr>
  <dimension ref="A1:BB56"/>
  <sheetViews>
    <sheetView showGridLines="0" tabSelected="1" topLeftCell="A2" zoomScale="110" zoomScaleNormal="110" workbookViewId="0">
      <selection activeCell="M49" sqref="M49"/>
    </sheetView>
  </sheetViews>
  <sheetFormatPr defaultColWidth="10.54296875" defaultRowHeight="16.5" customHeight="1" x14ac:dyDescent="0.35"/>
  <cols>
    <col min="1" max="1" width="28.453125" style="1" customWidth="1"/>
    <col min="2" max="2" width="10.81640625" style="3" customWidth="1"/>
    <col min="3" max="5" width="7.54296875" style="3" customWidth="1"/>
    <col min="6" max="6" width="6" style="3" customWidth="1"/>
    <col min="7" max="7" width="30.1796875" style="1" customWidth="1"/>
    <col min="8" max="8" width="7.1796875" style="3" customWidth="1"/>
    <col min="9" max="11" width="7.54296875" style="3" customWidth="1"/>
    <col min="12" max="12" width="5.453125" customWidth="1"/>
    <col min="13" max="13" width="10.54296875" style="3"/>
    <col min="14" max="35" width="5.54296875" style="3" customWidth="1"/>
    <col min="36" max="16384" width="10.54296875" style="3"/>
  </cols>
  <sheetData>
    <row r="1" spans="1:54" ht="12.75" customHeight="1" x14ac:dyDescent="0.25">
      <c r="B1" s="2" t="s">
        <v>0</v>
      </c>
      <c r="G1" s="35" t="s">
        <v>1</v>
      </c>
      <c r="H1" s="35"/>
      <c r="I1" s="35"/>
      <c r="J1" s="35"/>
      <c r="K1" s="35"/>
      <c r="L1" s="3">
        <v>2021</v>
      </c>
      <c r="M1" s="3">
        <f>L1+1</f>
        <v>2022</v>
      </c>
      <c r="N1" s="3">
        <f>M1+1</f>
        <v>2023</v>
      </c>
      <c r="O1" s="3">
        <f>N1+1</f>
        <v>2024</v>
      </c>
      <c r="P1" s="3">
        <f>O1+1</f>
        <v>2025</v>
      </c>
    </row>
    <row r="2" spans="1:54" ht="15" customHeight="1" x14ac:dyDescent="0.35">
      <c r="A2" s="36" t="s">
        <v>2</v>
      </c>
      <c r="B2" s="36"/>
      <c r="C2" s="36"/>
      <c r="D2" s="36"/>
      <c r="E2" s="36"/>
      <c r="G2" s="36" t="s">
        <v>2</v>
      </c>
      <c r="H2" s="36"/>
      <c r="I2" s="36"/>
      <c r="J2" s="36"/>
      <c r="K2" s="36"/>
    </row>
    <row r="3" spans="1:54" s="6" customFormat="1" ht="15" customHeight="1" x14ac:dyDescent="0.25">
      <c r="A3" s="4" t="s">
        <v>3</v>
      </c>
      <c r="B3" s="5"/>
      <c r="C3" s="5"/>
      <c r="G3" s="4" t="s">
        <v>4</v>
      </c>
      <c r="H3" s="5"/>
      <c r="I3" s="5"/>
    </row>
    <row r="4" spans="1:54" s="9" customFormat="1" ht="15" customHeight="1" x14ac:dyDescent="0.25">
      <c r="A4" s="7" t="s">
        <v>5</v>
      </c>
      <c r="B4" s="8">
        <f>L1</f>
        <v>2021</v>
      </c>
      <c r="C4" s="8">
        <f>M1</f>
        <v>2022</v>
      </c>
      <c r="D4" s="8">
        <f>N1</f>
        <v>2023</v>
      </c>
      <c r="E4" s="8">
        <f>O1</f>
        <v>2024</v>
      </c>
      <c r="G4" s="7" t="s">
        <v>5</v>
      </c>
      <c r="H4" s="8">
        <f>L1</f>
        <v>2021</v>
      </c>
      <c r="I4" s="8">
        <f>M1</f>
        <v>2022</v>
      </c>
      <c r="J4" s="8">
        <f>N1</f>
        <v>2023</v>
      </c>
      <c r="K4" s="8">
        <f>O1</f>
        <v>2024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54" ht="15" customHeight="1" x14ac:dyDescent="0.35">
      <c r="A5" s="10" t="s">
        <v>6</v>
      </c>
      <c r="B5" s="11"/>
      <c r="C5" s="11"/>
      <c r="D5" s="11"/>
      <c r="E5" s="11"/>
      <c r="G5" s="10" t="s">
        <v>6</v>
      </c>
      <c r="H5" s="12"/>
      <c r="I5" s="11"/>
      <c r="J5" s="11"/>
      <c r="K5" s="11"/>
    </row>
    <row r="6" spans="1:54" ht="15" customHeight="1" x14ac:dyDescent="0.35">
      <c r="A6" s="13" t="s">
        <v>7</v>
      </c>
      <c r="B6" s="14">
        <v>2770</v>
      </c>
      <c r="C6" s="14">
        <v>2841</v>
      </c>
      <c r="D6" s="14">
        <v>3243</v>
      </c>
      <c r="E6" s="14">
        <v>2954</v>
      </c>
      <c r="G6" s="13" t="s">
        <v>7</v>
      </c>
      <c r="H6" s="14">
        <v>25662</v>
      </c>
      <c r="I6" s="14">
        <v>28056</v>
      </c>
      <c r="J6" s="14">
        <v>28206</v>
      </c>
      <c r="K6" s="14">
        <v>25596</v>
      </c>
    </row>
    <row r="7" spans="1:54" ht="15" customHeight="1" x14ac:dyDescent="0.35">
      <c r="A7" s="13" t="s">
        <v>8</v>
      </c>
      <c r="B7" s="14">
        <v>9611</v>
      </c>
      <c r="C7" s="14">
        <v>10666</v>
      </c>
      <c r="D7" s="14">
        <v>10692</v>
      </c>
      <c r="E7" s="14">
        <v>12821</v>
      </c>
      <c r="G7" s="13" t="s">
        <v>8</v>
      </c>
      <c r="H7" s="14">
        <v>175038</v>
      </c>
      <c r="I7" s="14">
        <v>160068</v>
      </c>
      <c r="J7" s="14">
        <v>154860</v>
      </c>
      <c r="K7" s="14">
        <v>145950</v>
      </c>
    </row>
    <row r="8" spans="1:54" ht="15" customHeight="1" x14ac:dyDescent="0.35">
      <c r="A8" s="13" t="s">
        <v>9</v>
      </c>
      <c r="B8" s="14">
        <v>16341</v>
      </c>
      <c r="C8" s="14">
        <v>18183</v>
      </c>
      <c r="D8" s="14">
        <v>17424</v>
      </c>
      <c r="E8" s="14">
        <v>17670</v>
      </c>
      <c r="G8" s="13" t="s">
        <v>9</v>
      </c>
      <c r="H8" s="14">
        <v>494454</v>
      </c>
      <c r="I8" s="14">
        <v>461520</v>
      </c>
      <c r="J8" s="14">
        <v>460416</v>
      </c>
      <c r="K8" s="14">
        <v>406758</v>
      </c>
    </row>
    <row r="9" spans="1:54" ht="15" customHeight="1" x14ac:dyDescent="0.35">
      <c r="A9" s="13" t="s">
        <v>10</v>
      </c>
      <c r="B9" s="14">
        <v>915</v>
      </c>
      <c r="C9" s="14">
        <v>1224</v>
      </c>
      <c r="D9" s="14">
        <v>1285</v>
      </c>
      <c r="E9" s="14">
        <v>1045</v>
      </c>
      <c r="G9" s="13" t="s">
        <v>10</v>
      </c>
      <c r="H9" s="14">
        <v>21359</v>
      </c>
      <c r="I9" s="14">
        <v>21306</v>
      </c>
      <c r="J9" s="14">
        <v>16086</v>
      </c>
      <c r="K9" s="14">
        <v>15690</v>
      </c>
    </row>
    <row r="10" spans="1:54" ht="15" customHeight="1" x14ac:dyDescent="0.35">
      <c r="A10" s="13" t="s">
        <v>11</v>
      </c>
      <c r="B10" s="14">
        <v>3347</v>
      </c>
      <c r="C10" s="14">
        <v>3470</v>
      </c>
      <c r="D10" s="14">
        <v>3397</v>
      </c>
      <c r="E10" s="14">
        <v>3754</v>
      </c>
      <c r="G10" s="13" t="s">
        <v>12</v>
      </c>
      <c r="H10" s="14">
        <v>97350</v>
      </c>
      <c r="I10" s="14">
        <v>98590</v>
      </c>
      <c r="J10" s="14">
        <v>107817</v>
      </c>
      <c r="K10" s="14">
        <v>97921</v>
      </c>
    </row>
    <row r="11" spans="1:54" ht="15" customHeight="1" x14ac:dyDescent="0.35">
      <c r="A11" s="15" t="s">
        <v>13</v>
      </c>
      <c r="B11" s="12">
        <f>SUM(B6:B9)-B10</f>
        <v>26290</v>
      </c>
      <c r="C11" s="12">
        <f>SUM(C6:C9)-C10</f>
        <v>29444</v>
      </c>
      <c r="D11" s="12">
        <f>SUM(D6:D9)-D10</f>
        <v>29247</v>
      </c>
      <c r="E11" s="12">
        <f>SUM(E6:E9)-E10</f>
        <v>30736</v>
      </c>
      <c r="G11" s="15" t="s">
        <v>13</v>
      </c>
      <c r="H11" s="12">
        <f>SUM(H6:H9)-H10</f>
        <v>619163</v>
      </c>
      <c r="I11" s="12">
        <f>SUM(I6:I9)-I10</f>
        <v>572360</v>
      </c>
      <c r="J11" s="12">
        <f>SUM(J6:J9)-J10</f>
        <v>551751</v>
      </c>
      <c r="K11" s="12">
        <f>SUM(K6:K9)-K10</f>
        <v>496073</v>
      </c>
    </row>
    <row r="12" spans="1:54" ht="15" customHeight="1" x14ac:dyDescent="0.35"/>
    <row r="13" spans="1:54" ht="15" customHeight="1" x14ac:dyDescent="0.35">
      <c r="A13" s="13" t="s">
        <v>14</v>
      </c>
      <c r="B13" s="14">
        <v>1634</v>
      </c>
      <c r="C13" s="14">
        <v>1702</v>
      </c>
      <c r="D13" s="14">
        <v>1618</v>
      </c>
      <c r="E13" s="14">
        <v>1814</v>
      </c>
      <c r="G13" s="13" t="s">
        <v>14</v>
      </c>
      <c r="H13" s="14">
        <v>25758</v>
      </c>
      <c r="I13" s="14">
        <v>22902</v>
      </c>
      <c r="J13" s="14">
        <v>23778</v>
      </c>
      <c r="K13" s="14">
        <v>23004</v>
      </c>
    </row>
    <row r="14" spans="1:54" ht="15" customHeight="1" x14ac:dyDescent="0.35">
      <c r="A14" s="13" t="s">
        <v>15</v>
      </c>
      <c r="B14" s="14">
        <v>2743</v>
      </c>
      <c r="C14" s="14">
        <v>2873</v>
      </c>
      <c r="D14" s="14">
        <v>3052</v>
      </c>
      <c r="E14" s="14">
        <v>3496</v>
      </c>
      <c r="G14" s="13" t="s">
        <v>15</v>
      </c>
      <c r="H14" s="14">
        <v>41106</v>
      </c>
      <c r="I14" s="14">
        <v>34374</v>
      </c>
      <c r="J14" s="14">
        <v>32910</v>
      </c>
      <c r="K14" s="14">
        <v>27666</v>
      </c>
    </row>
    <row r="15" spans="1:54" ht="15" customHeight="1" x14ac:dyDescent="0.35">
      <c r="A15" s="13" t="s">
        <v>16</v>
      </c>
      <c r="B15" s="14">
        <v>340</v>
      </c>
      <c r="C15" s="14">
        <v>376</v>
      </c>
      <c r="D15" s="14">
        <v>375</v>
      </c>
      <c r="E15" s="14">
        <v>463</v>
      </c>
      <c r="G15" s="13" t="s">
        <v>16</v>
      </c>
      <c r="H15" s="14">
        <v>22524</v>
      </c>
      <c r="I15" s="14">
        <v>23580</v>
      </c>
      <c r="J15" s="14">
        <v>23418</v>
      </c>
      <c r="K15" s="14">
        <v>20070</v>
      </c>
    </row>
    <row r="16" spans="1:54" ht="15" customHeight="1" x14ac:dyDescent="0.35">
      <c r="A16" s="13" t="s">
        <v>17</v>
      </c>
      <c r="B16" s="14">
        <v>613</v>
      </c>
      <c r="C16" s="14">
        <v>2724.7</v>
      </c>
      <c r="D16" s="14">
        <v>2468.1999999999998</v>
      </c>
      <c r="E16" s="14">
        <v>1818.4</v>
      </c>
      <c r="G16" s="13" t="s">
        <v>17</v>
      </c>
      <c r="H16" s="14">
        <v>7236</v>
      </c>
      <c r="I16" s="14">
        <v>9306</v>
      </c>
      <c r="J16" s="14">
        <v>10404</v>
      </c>
      <c r="K16" s="14">
        <v>9648</v>
      </c>
    </row>
    <row r="17" spans="1:11" s="2" customFormat="1" ht="15" customHeight="1" x14ac:dyDescent="0.25">
      <c r="A17" s="13" t="s">
        <v>18</v>
      </c>
      <c r="B17" s="14">
        <v>577.71</v>
      </c>
      <c r="C17" s="14">
        <v>615.33000000000004</v>
      </c>
      <c r="D17" s="14">
        <v>623.76</v>
      </c>
      <c r="E17" s="14">
        <v>656.64</v>
      </c>
      <c r="G17" s="13" t="s">
        <v>18</v>
      </c>
      <c r="H17" s="14">
        <v>11611.08</v>
      </c>
      <c r="I17" s="14">
        <v>11763.72</v>
      </c>
      <c r="J17" s="14">
        <v>11270.52</v>
      </c>
      <c r="K17" s="14">
        <v>11125.44</v>
      </c>
    </row>
    <row r="18" spans="1:11" ht="15" customHeight="1" x14ac:dyDescent="0.35">
      <c r="A18" s="15" t="s">
        <v>19</v>
      </c>
      <c r="B18" s="12">
        <f>B13+B14+B15+B17+B16</f>
        <v>5907.71</v>
      </c>
      <c r="C18" s="12">
        <f>C13+C14+C15+C17+C16</f>
        <v>8291.0299999999988</v>
      </c>
      <c r="D18" s="12">
        <f>D13+D14+D15+D17+D16</f>
        <v>8136.96</v>
      </c>
      <c r="E18" s="12">
        <f>E13+E14+E15+E17+E16</f>
        <v>8248.0400000000009</v>
      </c>
      <c r="G18" s="15" t="s">
        <v>19</v>
      </c>
      <c r="H18" s="12">
        <f>H13+H14+H15+H17+H16</f>
        <v>108235.08</v>
      </c>
      <c r="I18" s="12">
        <f>I13+I14+I15+I17+I16</f>
        <v>101925.72</v>
      </c>
      <c r="J18" s="12">
        <f>J13+J14+J15+J17+J16</f>
        <v>101780.52</v>
      </c>
      <c r="K18" s="12">
        <f>K13+K14+K15+K17+K16</f>
        <v>91513.44</v>
      </c>
    </row>
    <row r="19" spans="1:11" ht="15" customHeight="1" x14ac:dyDescent="0.35">
      <c r="A19" s="13"/>
      <c r="B19" s="11"/>
      <c r="C19" s="11"/>
      <c r="D19" s="11"/>
      <c r="E19" s="11"/>
      <c r="G19" s="13"/>
      <c r="H19" s="11"/>
      <c r="I19" s="11"/>
      <c r="J19" s="11"/>
      <c r="K19" s="11"/>
    </row>
    <row r="20" spans="1:11" s="2" customFormat="1" ht="15" customHeight="1" x14ac:dyDescent="0.25">
      <c r="A20" s="15" t="s">
        <v>20</v>
      </c>
      <c r="B20" s="12">
        <f>B11+B18</f>
        <v>32197.71</v>
      </c>
      <c r="C20" s="12">
        <f>C11+C18</f>
        <v>37735.03</v>
      </c>
      <c r="D20" s="12">
        <f>D11+D18</f>
        <v>37383.96</v>
      </c>
      <c r="E20" s="12">
        <f>E11+E18</f>
        <v>38984.04</v>
      </c>
      <c r="G20" s="15" t="s">
        <v>21</v>
      </c>
      <c r="H20" s="12">
        <f>H11+H18</f>
        <v>727398.08</v>
      </c>
      <c r="I20" s="12">
        <f>I11+I18</f>
        <v>674285.72</v>
      </c>
      <c r="J20" s="12">
        <f>J11+J18</f>
        <v>653531.52</v>
      </c>
      <c r="K20" s="12">
        <f>K11+K18</f>
        <v>587586.43999999994</v>
      </c>
    </row>
    <row r="21" spans="1:11" ht="15" customHeight="1" x14ac:dyDescent="0.35">
      <c r="A21" s="10" t="s">
        <v>22</v>
      </c>
      <c r="B21" s="11"/>
      <c r="C21" s="11"/>
      <c r="D21" s="11"/>
      <c r="E21" s="11"/>
      <c r="G21" s="10" t="s">
        <v>22</v>
      </c>
      <c r="H21" s="11"/>
      <c r="I21" s="11"/>
      <c r="J21" s="11"/>
      <c r="K21" s="11"/>
    </row>
    <row r="22" spans="1:11" ht="15" customHeight="1" x14ac:dyDescent="0.35">
      <c r="A22" s="13" t="s">
        <v>23</v>
      </c>
      <c r="B22" s="14">
        <v>922</v>
      </c>
      <c r="C22" s="14">
        <v>922</v>
      </c>
      <c r="D22" s="14">
        <v>922</v>
      </c>
      <c r="E22" s="14">
        <v>922</v>
      </c>
      <c r="G22" s="13" t="s">
        <v>23</v>
      </c>
      <c r="H22" s="14">
        <v>18306</v>
      </c>
      <c r="I22" s="14">
        <v>18306</v>
      </c>
      <c r="J22" s="14">
        <v>18306</v>
      </c>
      <c r="K22" s="14">
        <v>18306</v>
      </c>
    </row>
    <row r="23" spans="1:11" ht="15" customHeight="1" x14ac:dyDescent="0.35">
      <c r="A23" s="13" t="s">
        <v>24</v>
      </c>
      <c r="B23" s="14">
        <v>10822</v>
      </c>
      <c r="C23" s="14">
        <v>12007</v>
      </c>
      <c r="D23" s="14">
        <v>11912</v>
      </c>
      <c r="E23" s="14">
        <v>11446</v>
      </c>
      <c r="G23" s="13" t="s">
        <v>24</v>
      </c>
      <c r="H23" s="14">
        <v>288048</v>
      </c>
      <c r="I23" s="14">
        <v>280572</v>
      </c>
      <c r="J23" s="14">
        <v>274452</v>
      </c>
      <c r="K23" s="14">
        <v>266454</v>
      </c>
    </row>
    <row r="24" spans="1:11" ht="15" customHeight="1" x14ac:dyDescent="0.35">
      <c r="A24" s="13" t="s">
        <v>25</v>
      </c>
      <c r="B24" s="14">
        <v>1708</v>
      </c>
      <c r="C24" s="14">
        <v>2141</v>
      </c>
      <c r="D24" s="14">
        <v>1739</v>
      </c>
      <c r="E24" s="14">
        <v>2153</v>
      </c>
      <c r="G24" s="13" t="s">
        <v>25</v>
      </c>
      <c r="H24" s="14">
        <v>29628</v>
      </c>
      <c r="I24" s="14">
        <v>8508</v>
      </c>
      <c r="J24" s="14">
        <v>29142</v>
      </c>
      <c r="K24" s="14">
        <v>12390</v>
      </c>
    </row>
    <row r="25" spans="1:11" s="2" customFormat="1" ht="15" customHeight="1" x14ac:dyDescent="0.25">
      <c r="A25" s="15" t="s">
        <v>26</v>
      </c>
      <c r="B25" s="12">
        <f>SUM(B22:B24)</f>
        <v>13452</v>
      </c>
      <c r="C25" s="12">
        <f>SUM(C22:C24)</f>
        <v>15070</v>
      </c>
      <c r="D25" s="12">
        <f>SUM(D22:D24)</f>
        <v>14573</v>
      </c>
      <c r="E25" s="12">
        <f>SUM(E22:E24)</f>
        <v>14521</v>
      </c>
      <c r="G25" s="15" t="s">
        <v>26</v>
      </c>
      <c r="H25" s="12">
        <f>SUM(H22:H24)</f>
        <v>335982</v>
      </c>
      <c r="I25" s="12">
        <f>SUM(I22:I24)</f>
        <v>307386</v>
      </c>
      <c r="J25" s="12">
        <f>SUM(J22:J24)</f>
        <v>321900</v>
      </c>
      <c r="K25" s="12">
        <f>SUM(K22:K24)</f>
        <v>297150</v>
      </c>
    </row>
    <row r="26" spans="1:11" s="2" customFormat="1" ht="15" customHeight="1" x14ac:dyDescent="0.25">
      <c r="A26" s="15"/>
      <c r="B26" s="12"/>
      <c r="C26" s="12"/>
      <c r="D26" s="12"/>
      <c r="E26" s="12"/>
      <c r="G26" s="15"/>
      <c r="H26" s="12"/>
      <c r="I26" s="12"/>
      <c r="J26" s="12"/>
      <c r="K26" s="12"/>
    </row>
    <row r="27" spans="1:11" ht="15" customHeight="1" x14ac:dyDescent="0.35">
      <c r="A27" s="13" t="s">
        <v>27</v>
      </c>
      <c r="B27" s="14">
        <v>10210</v>
      </c>
      <c r="C27" s="14">
        <v>11578</v>
      </c>
      <c r="D27" s="14">
        <v>12183</v>
      </c>
      <c r="E27" s="14">
        <v>13736</v>
      </c>
      <c r="G27" s="13" t="s">
        <v>27</v>
      </c>
      <c r="H27" s="14">
        <v>232140</v>
      </c>
      <c r="I27" s="14">
        <v>188874</v>
      </c>
      <c r="J27" s="14">
        <v>126822</v>
      </c>
      <c r="K27" s="14">
        <v>140040</v>
      </c>
    </row>
    <row r="28" spans="1:11" ht="15" customHeight="1" x14ac:dyDescent="0.35">
      <c r="A28" s="15" t="s">
        <v>28</v>
      </c>
      <c r="B28" s="12">
        <f>B27</f>
        <v>10210</v>
      </c>
      <c r="C28" s="12">
        <f>C27</f>
        <v>11578</v>
      </c>
      <c r="D28" s="12">
        <f>D27</f>
        <v>12183</v>
      </c>
      <c r="E28" s="12">
        <f>E27</f>
        <v>13736</v>
      </c>
      <c r="G28" s="15" t="s">
        <v>28</v>
      </c>
      <c r="H28" s="12">
        <f>H27</f>
        <v>232140</v>
      </c>
      <c r="I28" s="12">
        <f>I27</f>
        <v>188874</v>
      </c>
      <c r="J28" s="12">
        <f>J27</f>
        <v>126822</v>
      </c>
      <c r="K28" s="12">
        <f>K27</f>
        <v>140040</v>
      </c>
    </row>
    <row r="29" spans="1:11" ht="15" customHeight="1" x14ac:dyDescent="0.35">
      <c r="A29" s="15"/>
      <c r="B29" s="12"/>
      <c r="C29" s="12"/>
      <c r="D29" s="12"/>
      <c r="E29" s="12"/>
      <c r="G29" s="15"/>
      <c r="H29" s="12"/>
      <c r="I29" s="12"/>
      <c r="J29" s="12"/>
      <c r="K29" s="12"/>
    </row>
    <row r="30" spans="1:11" ht="15" customHeight="1" x14ac:dyDescent="0.35">
      <c r="A30" s="13" t="s">
        <v>29</v>
      </c>
      <c r="B30" s="14">
        <v>2448</v>
      </c>
      <c r="C30" s="14">
        <v>4541</v>
      </c>
      <c r="D30" s="14">
        <v>3881</v>
      </c>
      <c r="E30" s="14">
        <v>3481</v>
      </c>
      <c r="G30" s="13" t="s">
        <v>29</v>
      </c>
      <c r="H30" s="14">
        <v>11010</v>
      </c>
      <c r="I30" s="14">
        <v>27294</v>
      </c>
      <c r="J30" s="14">
        <v>54402</v>
      </c>
      <c r="K30" s="14">
        <v>5094</v>
      </c>
    </row>
    <row r="31" spans="1:11" ht="15" customHeight="1" x14ac:dyDescent="0.35">
      <c r="A31" s="13" t="s">
        <v>30</v>
      </c>
      <c r="B31" s="14">
        <v>5533</v>
      </c>
      <c r="C31" s="14">
        <v>6013</v>
      </c>
      <c r="D31" s="14">
        <v>6224</v>
      </c>
      <c r="E31" s="14">
        <v>6128</v>
      </c>
      <c r="G31" s="13" t="s">
        <v>30</v>
      </c>
      <c r="H31" s="14">
        <v>72288</v>
      </c>
      <c r="I31" s="14">
        <v>73560</v>
      </c>
      <c r="J31" s="14">
        <v>80982</v>
      </c>
      <c r="K31" s="14">
        <v>80844</v>
      </c>
    </row>
    <row r="32" spans="1:11" ht="15" customHeight="1" x14ac:dyDescent="0.35">
      <c r="A32" s="13" t="s">
        <v>31</v>
      </c>
      <c r="B32" s="14">
        <v>555</v>
      </c>
      <c r="C32" s="14">
        <v>533</v>
      </c>
      <c r="D32" s="14">
        <v>523</v>
      </c>
      <c r="E32" s="14">
        <v>1118</v>
      </c>
      <c r="G32" s="13" t="s">
        <v>31</v>
      </c>
      <c r="H32" s="14">
        <v>75978</v>
      </c>
      <c r="I32" s="14">
        <v>77172</v>
      </c>
      <c r="J32" s="14">
        <v>69426</v>
      </c>
      <c r="K32" s="14">
        <v>64458</v>
      </c>
    </row>
    <row r="33" spans="1:11" ht="15" customHeight="1" x14ac:dyDescent="0.35">
      <c r="A33" s="15" t="s">
        <v>32</v>
      </c>
      <c r="B33" s="12">
        <f>B30+B31+B32</f>
        <v>8536</v>
      </c>
      <c r="C33" s="12">
        <f>C30+C31+C32</f>
        <v>11087</v>
      </c>
      <c r="D33" s="12">
        <f>D30+D31+D32</f>
        <v>10628</v>
      </c>
      <c r="E33" s="12">
        <f>E30+E31+E32</f>
        <v>10727</v>
      </c>
      <c r="G33" s="15" t="s">
        <v>32</v>
      </c>
      <c r="H33" s="12">
        <f>H30+H31+H32</f>
        <v>159276</v>
      </c>
      <c r="I33" s="12">
        <f>I30+I31+I32</f>
        <v>178026</v>
      </c>
      <c r="J33" s="12">
        <f>J30+J31+J32</f>
        <v>204810</v>
      </c>
      <c r="K33" s="12">
        <f>K30+K31+K32</f>
        <v>150396</v>
      </c>
    </row>
    <row r="34" spans="1:11" ht="15" customHeight="1" x14ac:dyDescent="0.35">
      <c r="A34" s="15" t="s">
        <v>33</v>
      </c>
      <c r="B34" s="12">
        <f>B28+B33</f>
        <v>18746</v>
      </c>
      <c r="C34" s="12">
        <f>C28+C33</f>
        <v>22665</v>
      </c>
      <c r="D34" s="12">
        <f>D28+D33</f>
        <v>22811</v>
      </c>
      <c r="E34" s="12">
        <f>E28+E33</f>
        <v>24463</v>
      </c>
      <c r="G34" s="15" t="s">
        <v>33</v>
      </c>
      <c r="H34" s="12">
        <f>H28+H33</f>
        <v>391416</v>
      </c>
      <c r="I34" s="12">
        <f>I28+I33</f>
        <v>366900</v>
      </c>
      <c r="J34" s="12">
        <f>J28+J33</f>
        <v>331632</v>
      </c>
      <c r="K34" s="12">
        <f>K28+K33</f>
        <v>290436</v>
      </c>
    </row>
    <row r="35" spans="1:11" ht="15" customHeight="1" x14ac:dyDescent="0.35">
      <c r="A35" s="13"/>
      <c r="B35" s="11"/>
      <c r="C35" s="11"/>
      <c r="D35" s="11"/>
      <c r="E35" s="11"/>
      <c r="G35" s="13"/>
      <c r="H35" s="11"/>
      <c r="I35" s="11"/>
      <c r="J35" s="11"/>
      <c r="K35" s="11"/>
    </row>
    <row r="36" spans="1:11" s="2" customFormat="1" ht="25.5" customHeight="1" x14ac:dyDescent="0.25">
      <c r="A36" s="15" t="s">
        <v>34</v>
      </c>
      <c r="B36" s="12">
        <f>B34+B25</f>
        <v>32198</v>
      </c>
      <c r="C36" s="12">
        <f>C34+C25</f>
        <v>37735</v>
      </c>
      <c r="D36" s="12">
        <f>D34+D25</f>
        <v>37384</v>
      </c>
      <c r="E36" s="12">
        <f>E34+E25</f>
        <v>38984</v>
      </c>
      <c r="G36" s="15" t="s">
        <v>34</v>
      </c>
      <c r="H36" s="12">
        <f>H34+H25</f>
        <v>727398</v>
      </c>
      <c r="I36" s="12">
        <f>I34+I25</f>
        <v>674286</v>
      </c>
      <c r="J36" s="12">
        <f>J34+J25</f>
        <v>653532</v>
      </c>
      <c r="K36" s="12">
        <f>K34+K25</f>
        <v>587586</v>
      </c>
    </row>
    <row r="37" spans="1:11" s="6" customFormat="1" ht="15" customHeight="1" x14ac:dyDescent="0.25">
      <c r="A37" s="16" t="s">
        <v>35</v>
      </c>
      <c r="B37" s="14">
        <v>512</v>
      </c>
      <c r="C37" s="14">
        <v>676</v>
      </c>
      <c r="D37" s="14">
        <v>786</v>
      </c>
      <c r="E37" s="14">
        <v>775</v>
      </c>
      <c r="G37" s="16" t="s">
        <v>35</v>
      </c>
      <c r="H37" s="14">
        <v>7320</v>
      </c>
      <c r="I37" s="14">
        <v>8238</v>
      </c>
      <c r="J37" s="14">
        <v>8238</v>
      </c>
      <c r="K37" s="14">
        <v>9150</v>
      </c>
    </row>
    <row r="38" spans="1:11" ht="15" customHeight="1" x14ac:dyDescent="0.35">
      <c r="A38" s="17"/>
      <c r="B38" s="2">
        <f>B36-B20</f>
        <v>0.29000000000087311</v>
      </c>
      <c r="C38" s="2">
        <f>C36-C20</f>
        <v>-2.9999999998835847E-2</v>
      </c>
      <c r="D38" s="2">
        <f>D36-D20</f>
        <v>4.0000000000873115E-2</v>
      </c>
      <c r="E38" s="2">
        <f>E36-E20</f>
        <v>-4.0000000000873115E-2</v>
      </c>
      <c r="G38" s="17"/>
      <c r="H38" s="2">
        <f>H36-H20</f>
        <v>-7.9999999958090484E-2</v>
      </c>
      <c r="I38" s="2">
        <f>I36-I20</f>
        <v>0.28000000002793968</v>
      </c>
      <c r="J38" s="2">
        <f>J36-J20</f>
        <v>0.47999999998137355</v>
      </c>
      <c r="K38" s="2">
        <f>K36-K20</f>
        <v>-0.43999999994412065</v>
      </c>
    </row>
    <row r="39" spans="1:11" s="6" customFormat="1" ht="15" customHeight="1" x14ac:dyDescent="0.25">
      <c r="A39" s="18" t="s">
        <v>36</v>
      </c>
      <c r="B39" s="3"/>
      <c r="C39" s="3"/>
      <c r="D39" s="3"/>
      <c r="E39" s="3"/>
      <c r="G39" s="18" t="s">
        <v>37</v>
      </c>
      <c r="H39" s="3"/>
      <c r="I39" s="3"/>
      <c r="J39" s="3"/>
      <c r="K39" s="3"/>
    </row>
    <row r="40" spans="1:11" s="21" customFormat="1" ht="15" customHeight="1" x14ac:dyDescent="0.25">
      <c r="A40" s="19" t="s">
        <v>5</v>
      </c>
      <c r="B40" s="20"/>
      <c r="C40" s="8">
        <f>M1</f>
        <v>2022</v>
      </c>
      <c r="D40" s="8">
        <f>N1</f>
        <v>2023</v>
      </c>
      <c r="E40" s="8">
        <f>O1</f>
        <v>2024</v>
      </c>
      <c r="G40" s="19" t="s">
        <v>5</v>
      </c>
      <c r="H40" s="20"/>
      <c r="I40" s="8">
        <f>M1</f>
        <v>2022</v>
      </c>
      <c r="J40" s="8">
        <f>N1</f>
        <v>2023</v>
      </c>
      <c r="K40" s="8">
        <f>O1</f>
        <v>2024</v>
      </c>
    </row>
    <row r="41" spans="1:11" ht="15" customHeight="1" x14ac:dyDescent="0.35">
      <c r="A41" s="22" t="s">
        <v>38</v>
      </c>
      <c r="B41" s="23"/>
      <c r="C41" s="14">
        <v>20511</v>
      </c>
      <c r="D41" s="14">
        <v>20792</v>
      </c>
      <c r="E41" s="14">
        <v>21888</v>
      </c>
      <c r="G41" s="22" t="s">
        <v>38</v>
      </c>
      <c r="H41" s="23"/>
      <c r="I41" s="14">
        <v>392124</v>
      </c>
      <c r="J41" s="14">
        <v>375684</v>
      </c>
      <c r="K41" s="14">
        <v>370848</v>
      </c>
    </row>
    <row r="42" spans="1:11" ht="15.75" customHeight="1" x14ac:dyDescent="0.35">
      <c r="A42" s="22" t="s">
        <v>39</v>
      </c>
      <c r="B42" s="23"/>
      <c r="C42" s="14">
        <f>1616+3049+1775-141</f>
        <v>6299</v>
      </c>
      <c r="D42" s="14">
        <v>6302</v>
      </c>
      <c r="E42" s="14">
        <f>1817+3353+1591-130</f>
        <v>6631</v>
      </c>
      <c r="G42" s="22" t="s">
        <v>39</v>
      </c>
      <c r="H42" s="23"/>
      <c r="I42" s="14">
        <v>173232</v>
      </c>
      <c r="J42" s="14">
        <v>152214</v>
      </c>
      <c r="K42" s="14">
        <v>154230</v>
      </c>
    </row>
    <row r="43" spans="1:11" ht="15" customHeight="1" x14ac:dyDescent="0.35">
      <c r="A43" s="24" t="s">
        <v>40</v>
      </c>
      <c r="B43" s="25"/>
      <c r="C43" s="12">
        <f>C41-C42</f>
        <v>14212</v>
      </c>
      <c r="D43" s="12">
        <f>D41-D42</f>
        <v>14490</v>
      </c>
      <c r="E43" s="12">
        <f>E41-E42</f>
        <v>15257</v>
      </c>
      <c r="G43" s="24" t="s">
        <v>40</v>
      </c>
      <c r="H43" s="25"/>
      <c r="I43" s="12">
        <f>I41-I42</f>
        <v>218892</v>
      </c>
      <c r="J43" s="12">
        <f>J41-J42</f>
        <v>223470</v>
      </c>
      <c r="K43" s="12">
        <f>K41-K42</f>
        <v>216618</v>
      </c>
    </row>
    <row r="44" spans="1:11" ht="15" customHeight="1" x14ac:dyDescent="0.35">
      <c r="A44" s="22" t="s">
        <v>41</v>
      </c>
      <c r="B44" s="23"/>
      <c r="C44" s="14">
        <v>1135</v>
      </c>
      <c r="D44" s="14">
        <v>121</v>
      </c>
      <c r="E44" s="14">
        <v>217</v>
      </c>
      <c r="G44" s="26" t="s">
        <v>41</v>
      </c>
      <c r="H44" s="23"/>
      <c r="I44" s="14">
        <v>6018</v>
      </c>
      <c r="J44" s="14">
        <v>5850</v>
      </c>
      <c r="K44" s="14">
        <v>11388</v>
      </c>
    </row>
    <row r="45" spans="1:11" ht="15" customHeight="1" x14ac:dyDescent="0.35">
      <c r="A45" s="22" t="s">
        <v>42</v>
      </c>
      <c r="B45" s="23"/>
      <c r="C45" s="14">
        <v>4896</v>
      </c>
      <c r="D45" s="14">
        <v>4887</v>
      </c>
      <c r="E45" s="14">
        <v>5138</v>
      </c>
      <c r="G45" s="26" t="s">
        <v>42</v>
      </c>
      <c r="H45" s="23"/>
      <c r="I45" s="14">
        <v>75966</v>
      </c>
      <c r="J45" s="14">
        <v>78894</v>
      </c>
      <c r="K45" s="14">
        <v>78024</v>
      </c>
    </row>
    <row r="46" spans="1:11" ht="15" customHeight="1" x14ac:dyDescent="0.35">
      <c r="A46" s="22" t="s">
        <v>43</v>
      </c>
      <c r="B46" s="23"/>
      <c r="C46" s="14">
        <v>3322</v>
      </c>
      <c r="D46" s="14">
        <v>3263</v>
      </c>
      <c r="E46" s="14">
        <v>3550</v>
      </c>
      <c r="G46" s="26" t="s">
        <v>43</v>
      </c>
      <c r="H46" s="23"/>
      <c r="I46" s="14">
        <v>66756</v>
      </c>
      <c r="J46" s="14">
        <v>63810</v>
      </c>
      <c r="K46" s="14">
        <v>61992</v>
      </c>
    </row>
    <row r="47" spans="1:11" ht="15" customHeight="1" x14ac:dyDescent="0.35">
      <c r="A47" s="22" t="s">
        <v>44</v>
      </c>
      <c r="B47" s="23"/>
      <c r="C47" s="14">
        <v>1984</v>
      </c>
      <c r="D47" s="14">
        <v>1511</v>
      </c>
      <c r="E47" s="14">
        <v>1459</v>
      </c>
      <c r="G47" s="26" t="s">
        <v>44</v>
      </c>
      <c r="H47" s="23"/>
      <c r="I47" s="14">
        <v>4986</v>
      </c>
      <c r="J47" s="14">
        <v>1368</v>
      </c>
      <c r="K47" s="14">
        <v>4476</v>
      </c>
    </row>
    <row r="48" spans="1:11" s="2" customFormat="1" ht="15" customHeight="1" x14ac:dyDescent="0.25">
      <c r="A48" s="27" t="s">
        <v>45</v>
      </c>
      <c r="B48" s="25"/>
      <c r="C48" s="12">
        <f>C43+C44-C45-C46-C47</f>
        <v>5145</v>
      </c>
      <c r="D48" s="12">
        <f>D43+D44-D45-D46-D47</f>
        <v>4950</v>
      </c>
      <c r="E48" s="12">
        <f>E43+E44-E45-E46-E47</f>
        <v>5327</v>
      </c>
      <c r="G48" s="28" t="s">
        <v>45</v>
      </c>
      <c r="H48" s="29"/>
      <c r="I48" s="12">
        <f>I43+I44-I45-I46-I47</f>
        <v>77202</v>
      </c>
      <c r="J48" s="12">
        <f>J43+J44-J45-J46-J47</f>
        <v>85248</v>
      </c>
      <c r="K48" s="12">
        <f>K43+K44-K45-K46-K47</f>
        <v>83514</v>
      </c>
    </row>
    <row r="49" spans="1:11" ht="15" customHeight="1" x14ac:dyDescent="0.35">
      <c r="A49" s="22" t="s">
        <v>46</v>
      </c>
      <c r="B49" s="23"/>
      <c r="C49" s="14">
        <v>1872.5</v>
      </c>
      <c r="D49" s="14">
        <v>2060.3333333333298</v>
      </c>
      <c r="E49" s="14">
        <v>1871</v>
      </c>
      <c r="G49" s="26" t="s">
        <v>46</v>
      </c>
      <c r="H49" s="23"/>
      <c r="I49" s="14">
        <v>53568</v>
      </c>
      <c r="J49" s="14">
        <v>34680</v>
      </c>
      <c r="K49" s="14">
        <v>55830</v>
      </c>
    </row>
    <row r="50" spans="1:11" s="2" customFormat="1" ht="7.5" customHeight="1" x14ac:dyDescent="0.25">
      <c r="A50" s="22"/>
      <c r="B50" s="23"/>
      <c r="C50" s="14"/>
      <c r="D50" s="14"/>
      <c r="E50" s="14"/>
      <c r="G50" s="22"/>
      <c r="H50" s="23"/>
      <c r="I50" s="14"/>
      <c r="J50" s="14"/>
      <c r="K50" s="14"/>
    </row>
    <row r="51" spans="1:11" s="2" customFormat="1" ht="15" customHeight="1" x14ac:dyDescent="0.25">
      <c r="A51" s="27" t="s">
        <v>47</v>
      </c>
      <c r="B51" s="25"/>
      <c r="C51" s="12">
        <f>C48-C49</f>
        <v>3272.5</v>
      </c>
      <c r="D51" s="12">
        <f>D48-D49</f>
        <v>2889.6666666666702</v>
      </c>
      <c r="E51" s="12">
        <f>E48-E49</f>
        <v>3456</v>
      </c>
      <c r="G51" s="27" t="s">
        <v>47</v>
      </c>
      <c r="H51" s="29"/>
      <c r="I51" s="12">
        <f>I48-I49</f>
        <v>23634</v>
      </c>
      <c r="J51" s="12">
        <f>J48-J49</f>
        <v>50568</v>
      </c>
      <c r="K51" s="12">
        <f>K48-K49</f>
        <v>27684</v>
      </c>
    </row>
    <row r="52" spans="1:11" s="2" customFormat="1" ht="15" customHeight="1" x14ac:dyDescent="0.25">
      <c r="A52" s="22" t="s">
        <v>48</v>
      </c>
      <c r="B52" s="23"/>
      <c r="C52" s="14">
        <v>434.5</v>
      </c>
      <c r="D52" s="14">
        <v>477.66666666666703</v>
      </c>
      <c r="E52" s="14">
        <v>548</v>
      </c>
      <c r="G52" s="22" t="s">
        <v>48</v>
      </c>
      <c r="H52" s="23"/>
      <c r="I52" s="14">
        <v>10032</v>
      </c>
      <c r="J52" s="14">
        <v>7074</v>
      </c>
      <c r="K52" s="14">
        <v>6546</v>
      </c>
    </row>
    <row r="53" spans="1:11" ht="15" customHeight="1" x14ac:dyDescent="0.35">
      <c r="A53" s="27" t="s">
        <v>49</v>
      </c>
      <c r="B53" s="25"/>
      <c r="C53" s="12">
        <f>C51-C52</f>
        <v>2838</v>
      </c>
      <c r="D53" s="12">
        <f>D51-D52</f>
        <v>2412.0000000000032</v>
      </c>
      <c r="E53" s="12">
        <f>E51-E52</f>
        <v>2908</v>
      </c>
      <c r="G53" s="24" t="s">
        <v>49</v>
      </c>
      <c r="H53" s="25"/>
      <c r="I53" s="12">
        <f>I51-I52</f>
        <v>13602</v>
      </c>
      <c r="J53" s="12">
        <f>J51-J52</f>
        <v>43494</v>
      </c>
      <c r="K53" s="12">
        <f>K51-K52</f>
        <v>21138</v>
      </c>
    </row>
    <row r="54" spans="1:11" ht="15" customHeight="1" x14ac:dyDescent="0.35">
      <c r="A54" s="22" t="s">
        <v>50</v>
      </c>
      <c r="B54" s="30"/>
      <c r="C54" s="14">
        <v>697</v>
      </c>
      <c r="D54" s="14">
        <v>673</v>
      </c>
      <c r="E54" s="14">
        <v>755</v>
      </c>
      <c r="G54" s="26" t="s">
        <v>50</v>
      </c>
      <c r="H54" s="30"/>
      <c r="I54" s="14">
        <v>5094</v>
      </c>
      <c r="J54" s="14">
        <v>14352</v>
      </c>
      <c r="K54" s="14">
        <v>8748</v>
      </c>
    </row>
    <row r="55" spans="1:11" ht="15" customHeight="1" x14ac:dyDescent="0.35">
      <c r="A55" s="24" t="s">
        <v>25</v>
      </c>
      <c r="B55" s="25"/>
      <c r="C55" s="12">
        <f>C53-C54</f>
        <v>2141</v>
      </c>
      <c r="D55" s="12">
        <f>D53-D54</f>
        <v>1739.0000000000032</v>
      </c>
      <c r="E55" s="31">
        <f>E53-E54</f>
        <v>2153</v>
      </c>
      <c r="G55" s="24" t="s">
        <v>25</v>
      </c>
      <c r="H55" s="25"/>
      <c r="I55" s="12">
        <f>I53-I54</f>
        <v>8508</v>
      </c>
      <c r="J55" s="12">
        <f>J53-J54</f>
        <v>29142</v>
      </c>
      <c r="K55" s="12">
        <f>K53-K54</f>
        <v>12390</v>
      </c>
    </row>
    <row r="56" spans="1:11" ht="15" customHeight="1" x14ac:dyDescent="0.35">
      <c r="A56" s="32"/>
      <c r="B56" s="33"/>
      <c r="C56" s="32"/>
      <c r="D56" s="32"/>
      <c r="E56" s="34"/>
      <c r="G56" s="32"/>
      <c r="H56" s="33"/>
      <c r="I56" s="32"/>
      <c r="J56" s="32"/>
      <c r="K56" s="32"/>
    </row>
  </sheetData>
  <mergeCells count="3">
    <mergeCell ref="G1:K1"/>
    <mergeCell ref="A2:E2"/>
    <mergeCell ref="G2:K2"/>
  </mergeCells>
  <pageMargins left="1.0236111111111099" right="0.15763888888888899" top="0.51180555555555596" bottom="0.62986111111111098" header="0.511811023622047" footer="0.511811023622047"/>
  <pageSetup paperSize="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Dados Sagris e Sectoriais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Rodrigues</dc:creator>
  <cp:lastModifiedBy>Luis Rodrigues</cp:lastModifiedBy>
  <dcterms:created xsi:type="dcterms:W3CDTF">2026-04-18T08:29:39Z</dcterms:created>
  <dcterms:modified xsi:type="dcterms:W3CDTF">2026-04-18T08:34:01Z</dcterms:modified>
</cp:coreProperties>
</file>